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930" windowWidth="21915" windowHeight="116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<sst xmlns="http://schemas.openxmlformats.org/spreadsheetml/2006/main" count="106" uniqueCount="30">
  <si>
    <t>III-80</t>
  </si>
  <si>
    <t>U. S. Department of Justice</t>
  </si>
  <si>
    <t>Consolidating Statement of Net Cost</t>
  </si>
  <si>
    <t>For the Fiscal Year Ended September 30, 2009</t>
  </si>
  <si>
    <t>Dollars in Thousands</t>
  </si>
  <si>
    <t>AFF/SADF</t>
  </si>
  <si>
    <t>OBDs</t>
  </si>
  <si>
    <t>USMS</t>
  </si>
  <si>
    <t>OJP</t>
  </si>
  <si>
    <t>DEA</t>
  </si>
  <si>
    <t>FBI</t>
  </si>
  <si>
    <t>ATF</t>
  </si>
  <si>
    <t>BOP</t>
  </si>
  <si>
    <t>FPI</t>
  </si>
  <si>
    <t>Eliminations</t>
  </si>
  <si>
    <t>Consolidated</t>
  </si>
  <si>
    <t>Department of Justice ● FY 2009 Performance and Accountability Report</t>
  </si>
  <si>
    <t xml:space="preserve"> </t>
  </si>
  <si>
    <t>Gross Cost - Intragovernmental</t>
  </si>
  <si>
    <t>Gross Cost - With the Public</t>
  </si>
  <si>
    <t>Subtotal Gross Costs</t>
  </si>
  <si>
    <t>Earned Revenues - Intragovernmental</t>
  </si>
  <si>
    <t>Earned Revenues - With the Public</t>
  </si>
  <si>
    <t>Subtotal Earned Revenues</t>
  </si>
  <si>
    <t>Subtotal Net Cost (Revenues) of Operations</t>
  </si>
  <si>
    <t xml:space="preserve">Total Net Cost (Revenue) of Operations  </t>
  </si>
  <si>
    <t>For the Fiscal Year Ended September 30, 2008</t>
  </si>
  <si>
    <t>Goal 1: Prevent Terrorism and Promote the Nation's Security</t>
  </si>
  <si>
    <t>Goal 2: Prevent Crime, Enforce Federal Laws, and Represent the Rights and Interests of the American People</t>
  </si>
  <si>
    <t>Goal 3: Ensure the Fair and Efficient Administration of Justice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</si>
</sst>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top" textRotation="180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 textRotation="180"/>
    </xf>
    <xf numFmtId="3" fontId="8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42" fontId="8" fillId="0" borderId="0" xfId="15" applyNumberFormat="1" applyFont="1" applyBorder="1" applyAlignment="1">
      <alignment horizontal="right"/>
    </xf>
    <xf numFmtId="42" fontId="8" fillId="0" borderId="5" xfId="15" applyNumberFormat="1" applyFont="1" applyBorder="1" applyAlignment="1">
      <alignment horizontal="right"/>
    </xf>
    <xf numFmtId="41" fontId="8" fillId="0" borderId="6" xfId="15" applyNumberFormat="1" applyFont="1" applyBorder="1" applyAlignment="1">
      <alignment horizontal="right"/>
    </xf>
    <xf numFmtId="41" fontId="8" fillId="0" borderId="7" xfId="15" applyNumberFormat="1" applyFont="1" applyBorder="1" applyAlignment="1">
      <alignment horizontal="right"/>
    </xf>
    <xf numFmtId="41" fontId="8" fillId="0" borderId="8" xfId="15" applyNumberFormat="1" applyFont="1" applyBorder="1" applyAlignment="1">
      <alignment horizontal="right"/>
    </xf>
    <xf numFmtId="41" fontId="8" fillId="0" borderId="8" xfId="15" applyNumberFormat="1" applyFont="1" applyFill="1" applyBorder="1" applyAlignment="1">
      <alignment horizontal="right"/>
    </xf>
    <xf numFmtId="41" fontId="8" fillId="0" borderId="9" xfId="15" applyNumberFormat="1" applyFont="1" applyBorder="1" applyAlignment="1">
      <alignment horizontal="right"/>
    </xf>
    <xf numFmtId="41" fontId="8" fillId="0" borderId="0" xfId="15" applyNumberFormat="1" applyFont="1" applyBorder="1" applyAlignment="1">
      <alignment horizontal="right"/>
    </xf>
    <xf numFmtId="41" fontId="8" fillId="0" borderId="0" xfId="15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/>
    </xf>
    <xf numFmtId="41" fontId="8" fillId="0" borderId="5" xfId="15" applyNumberFormat="1" applyFont="1" applyBorder="1" applyAlignment="1">
      <alignment horizontal="right"/>
    </xf>
    <xf numFmtId="41" fontId="8" fillId="0" borderId="10" xfId="15" applyNumberFormat="1" applyFont="1" applyBorder="1" applyAlignment="1">
      <alignment horizontal="right"/>
    </xf>
    <xf numFmtId="41" fontId="8" fillId="0" borderId="10" xfId="15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42" fontId="8" fillId="0" borderId="0" xfId="0" applyNumberFormat="1" applyFont="1" applyBorder="1" applyAlignment="1">
      <alignment/>
    </xf>
    <xf numFmtId="42" fontId="8" fillId="0" borderId="0" xfId="0" applyNumberFormat="1" applyFont="1" applyFill="1" applyBorder="1" applyAlignment="1">
      <alignment/>
    </xf>
    <xf numFmtId="42" fontId="8" fillId="0" borderId="5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7" fillId="0" borderId="4" xfId="0" applyFont="1" applyBorder="1" applyAlignment="1">
      <alignment/>
    </xf>
    <xf numFmtId="0" fontId="5" fillId="0" borderId="4" xfId="0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42" fontId="7" fillId="0" borderId="11" xfId="0" applyNumberFormat="1" applyFont="1" applyBorder="1" applyAlignment="1">
      <alignment/>
    </xf>
    <xf numFmtId="42" fontId="7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Alignment="1">
      <alignment/>
    </xf>
    <xf numFmtId="44" fontId="8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42" fontId="5" fillId="0" borderId="0" xfId="0" applyNumberFormat="1" applyFont="1" applyAlignment="1">
      <alignment/>
    </xf>
    <xf numFmtId="0" fontId="1" fillId="0" borderId="0" xfId="0" applyFont="1" applyAlignment="1">
      <alignment horizontal="center" vertical="top" textRotation="180"/>
    </xf>
    <xf numFmtId="0" fontId="1" fillId="0" borderId="0" xfId="0" applyFont="1" applyAlignment="1">
      <alignment horizontal="center" vertical="center" textRotation="180"/>
    </xf>
    <xf numFmtId="41" fontId="8" fillId="0" borderId="16" xfId="15" applyNumberFormat="1" applyFont="1" applyBorder="1" applyAlignment="1">
      <alignment horizontal="right"/>
    </xf>
    <xf numFmtId="42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uc%20Nguyen\13384\DOJ%20net%20co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VVVVVa"/>
      <sheetName val="DOJ net cost"/>
      <sheetName val="Consolidating CY"/>
      <sheetName val="Consolidating PY"/>
      <sheetName val="Consolidating PY-old"/>
      <sheetName val="DOJ net cost-before elim reclas"/>
      <sheetName val="Consolidating PY (2)"/>
    </sheetNames>
    <sheetDataSet>
      <sheetData sheetId="3">
        <row r="7">
          <cell r="C7" t="str">
            <v>Goal 1: Prevent Terrorism and Promote the Nation's Security</v>
          </cell>
        </row>
        <row r="18">
          <cell r="C18" t="str">
            <v>Goal 2: Prevent Crime, Enforce Federal Laws, and Represent the Rights and Interests of the American People</v>
          </cell>
        </row>
        <row r="29">
          <cell r="C29" t="str">
            <v>Goal 3: Ensure the Fair and Efficient Administration of Justice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9"/>
  <sheetViews>
    <sheetView tabSelected="1" workbookViewId="0" topLeftCell="I64">
      <selection activeCell="N69" sqref="N69"/>
    </sheetView>
  </sheetViews>
  <sheetFormatPr defaultColWidth="9.140625" defaultRowHeight="12.75"/>
  <cols>
    <col min="1" max="1" width="3.7109375" style="0" customWidth="1"/>
    <col min="2" max="3" width="1.7109375" style="0" customWidth="1"/>
    <col min="4" max="4" width="22.28125" style="0" customWidth="1"/>
    <col min="5" max="7" width="0" style="0" hidden="1" customWidth="1"/>
    <col min="8" max="8" width="17.57421875" style="0" customWidth="1"/>
    <col min="9" max="19" width="16.7109375" style="0" customWidth="1"/>
  </cols>
  <sheetData>
    <row r="1" spans="1:19" ht="18.75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.75">
      <c r="A2" s="1"/>
      <c r="B2" s="2"/>
      <c r="C2" s="3" t="s">
        <v>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8.75">
      <c r="A3" s="1"/>
      <c r="B3" s="2"/>
      <c r="C3" s="3" t="s">
        <v>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8.75">
      <c r="A4" s="1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4.25">
      <c r="A5" s="1"/>
      <c r="B5" s="5"/>
      <c r="C5" s="6" t="s">
        <v>4</v>
      </c>
      <c r="D5" s="6"/>
      <c r="E5" s="6"/>
      <c r="F5" s="6"/>
      <c r="G5" s="6"/>
      <c r="H5" s="6"/>
      <c r="I5" s="7" t="s">
        <v>5</v>
      </c>
      <c r="J5" s="7" t="s">
        <v>6</v>
      </c>
      <c r="K5" s="7" t="s">
        <v>7</v>
      </c>
      <c r="L5" s="7" t="s">
        <v>8</v>
      </c>
      <c r="M5" s="7" t="s">
        <v>9</v>
      </c>
      <c r="N5" s="7" t="s">
        <v>10</v>
      </c>
      <c r="O5" s="7" t="s">
        <v>11</v>
      </c>
      <c r="P5" s="7" t="s">
        <v>12</v>
      </c>
      <c r="Q5" s="7" t="s">
        <v>13</v>
      </c>
      <c r="R5" s="7" t="s">
        <v>14</v>
      </c>
      <c r="S5" s="7" t="s">
        <v>15</v>
      </c>
    </row>
    <row r="6" spans="1:19" ht="13.5" thickBot="1">
      <c r="A6" s="1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8"/>
      <c r="N6" s="8"/>
      <c r="O6" s="8"/>
      <c r="P6" s="8"/>
      <c r="Q6" s="8"/>
      <c r="R6" s="8"/>
      <c r="S6" s="9"/>
    </row>
    <row r="7" spans="1:19" ht="15">
      <c r="A7" s="10" t="s">
        <v>16</v>
      </c>
      <c r="B7" s="11"/>
      <c r="C7" s="12" t="str">
        <f>'[1]Consolidating PY'!C7</f>
        <v>Goal 1: Prevent Terrorism and Promote the Nation's Security</v>
      </c>
      <c r="D7" s="13"/>
      <c r="E7" s="13"/>
      <c r="F7" s="13"/>
      <c r="G7" s="13"/>
      <c r="H7" s="13"/>
      <c r="I7" s="14"/>
      <c r="J7" s="14"/>
      <c r="K7" s="14"/>
      <c r="L7" s="14"/>
      <c r="M7" s="14"/>
      <c r="N7" s="14" t="s">
        <v>17</v>
      </c>
      <c r="O7" s="14"/>
      <c r="P7" s="14"/>
      <c r="Q7" s="14"/>
      <c r="R7" s="14"/>
      <c r="S7" s="15"/>
    </row>
    <row r="8" spans="1:19" ht="12.75">
      <c r="A8" s="10"/>
      <c r="B8" s="11"/>
      <c r="C8" s="16"/>
      <c r="D8" s="17" t="s">
        <v>18</v>
      </c>
      <c r="E8" s="17"/>
      <c r="F8" s="17"/>
      <c r="G8" s="18"/>
      <c r="H8" s="18"/>
      <c r="I8" s="19">
        <v>0</v>
      </c>
      <c r="J8" s="19">
        <v>86405</v>
      </c>
      <c r="K8" s="19">
        <v>5138</v>
      </c>
      <c r="L8" s="19">
        <v>0</v>
      </c>
      <c r="M8" s="19">
        <v>13414</v>
      </c>
      <c r="N8" s="19">
        <v>1143681</v>
      </c>
      <c r="O8" s="19">
        <v>0</v>
      </c>
      <c r="P8" s="19">
        <v>0</v>
      </c>
      <c r="Q8" s="19">
        <v>0</v>
      </c>
      <c r="R8" s="19">
        <v>-115280</v>
      </c>
      <c r="S8" s="20">
        <f>SUM(I8:R8)</f>
        <v>1133358</v>
      </c>
    </row>
    <row r="9" spans="1:19" ht="12.75">
      <c r="A9" s="10"/>
      <c r="B9" s="11"/>
      <c r="C9" s="16"/>
      <c r="D9" s="17" t="s">
        <v>19</v>
      </c>
      <c r="E9" s="17"/>
      <c r="F9" s="17"/>
      <c r="G9" s="18"/>
      <c r="H9" s="18"/>
      <c r="I9" s="21">
        <v>0</v>
      </c>
      <c r="J9" s="21">
        <v>254215</v>
      </c>
      <c r="K9" s="21">
        <v>0</v>
      </c>
      <c r="L9" s="21">
        <v>0</v>
      </c>
      <c r="M9" s="21">
        <v>53144</v>
      </c>
      <c r="N9" s="21">
        <v>3076513</v>
      </c>
      <c r="O9" s="21">
        <v>8321</v>
      </c>
      <c r="P9" s="21">
        <v>0</v>
      </c>
      <c r="Q9" s="21">
        <v>0</v>
      </c>
      <c r="R9" s="21">
        <v>0</v>
      </c>
      <c r="S9" s="22">
        <f>SUM(I9:R9)</f>
        <v>3392193</v>
      </c>
    </row>
    <row r="10" spans="1:19" ht="12.75">
      <c r="A10" s="10"/>
      <c r="B10" s="11"/>
      <c r="C10" s="16"/>
      <c r="D10" s="17"/>
      <c r="E10" s="17" t="s">
        <v>20</v>
      </c>
      <c r="F10" s="17"/>
      <c r="G10" s="17"/>
      <c r="H10" s="18"/>
      <c r="I10" s="23">
        <f aca="true" t="shared" si="0" ref="I10:S10">+I8+I9</f>
        <v>0</v>
      </c>
      <c r="J10" s="23">
        <f t="shared" si="0"/>
        <v>340620</v>
      </c>
      <c r="K10" s="23">
        <f t="shared" si="0"/>
        <v>5138</v>
      </c>
      <c r="L10" s="23">
        <f t="shared" si="0"/>
        <v>0</v>
      </c>
      <c r="M10" s="23">
        <f t="shared" si="0"/>
        <v>66558</v>
      </c>
      <c r="N10" s="23">
        <f t="shared" si="0"/>
        <v>4220194</v>
      </c>
      <c r="O10" s="23">
        <f t="shared" si="0"/>
        <v>8321</v>
      </c>
      <c r="P10" s="23">
        <f t="shared" si="0"/>
        <v>0</v>
      </c>
      <c r="Q10" s="23">
        <f t="shared" si="0"/>
        <v>0</v>
      </c>
      <c r="R10" s="24">
        <f t="shared" si="0"/>
        <v>-115280</v>
      </c>
      <c r="S10" s="25">
        <f t="shared" si="0"/>
        <v>4525551</v>
      </c>
    </row>
    <row r="11" spans="1:19" ht="12.75">
      <c r="A11" s="10"/>
      <c r="B11" s="11"/>
      <c r="C11" s="16"/>
      <c r="D11" s="18"/>
      <c r="E11" s="18"/>
      <c r="F11" s="18"/>
      <c r="G11" s="18"/>
      <c r="H11" s="18"/>
      <c r="I11" s="26"/>
      <c r="J11" s="26"/>
      <c r="K11" s="26"/>
      <c r="L11" s="26"/>
      <c r="M11" s="26"/>
      <c r="N11" s="26"/>
      <c r="O11" s="26"/>
      <c r="P11" s="26"/>
      <c r="Q11" s="26"/>
      <c r="R11" s="27"/>
      <c r="S11" s="28"/>
    </row>
    <row r="12" spans="1:19" ht="12.75">
      <c r="A12" s="10"/>
      <c r="B12" s="11"/>
      <c r="C12" s="16"/>
      <c r="D12" s="18" t="s">
        <v>21</v>
      </c>
      <c r="E12" s="18"/>
      <c r="F12" s="18"/>
      <c r="G12" s="18"/>
      <c r="H12" s="18"/>
      <c r="I12" s="26">
        <v>0</v>
      </c>
      <c r="J12" s="26">
        <v>98711</v>
      </c>
      <c r="K12" s="26">
        <v>0</v>
      </c>
      <c r="L12" s="26">
        <v>0</v>
      </c>
      <c r="M12" s="26">
        <v>501</v>
      </c>
      <c r="N12" s="26">
        <v>549297</v>
      </c>
      <c r="O12" s="26">
        <v>0</v>
      </c>
      <c r="P12" s="26">
        <v>0</v>
      </c>
      <c r="Q12" s="26">
        <v>0</v>
      </c>
      <c r="R12" s="26">
        <f>+R8</f>
        <v>-115280</v>
      </c>
      <c r="S12" s="29">
        <f>SUM(I12:R12)</f>
        <v>533229</v>
      </c>
    </row>
    <row r="13" spans="1:19" ht="12.75">
      <c r="A13" s="10"/>
      <c r="B13" s="11"/>
      <c r="C13" s="16"/>
      <c r="D13" s="17" t="s">
        <v>22</v>
      </c>
      <c r="E13" s="17"/>
      <c r="F13" s="17"/>
      <c r="G13" s="18"/>
      <c r="H13" s="18"/>
      <c r="I13" s="26">
        <v>0</v>
      </c>
      <c r="J13" s="26">
        <v>15388</v>
      </c>
      <c r="K13" s="26">
        <v>0</v>
      </c>
      <c r="L13" s="26">
        <v>0</v>
      </c>
      <c r="M13" s="26">
        <v>35</v>
      </c>
      <c r="N13" s="26">
        <v>11306</v>
      </c>
      <c r="O13" s="26">
        <v>0</v>
      </c>
      <c r="P13" s="26">
        <v>0</v>
      </c>
      <c r="Q13" s="26">
        <v>0</v>
      </c>
      <c r="R13" s="26">
        <v>0</v>
      </c>
      <c r="S13" s="29">
        <f>SUM(I13:R13)</f>
        <v>26729</v>
      </c>
    </row>
    <row r="14" spans="1:19" ht="12.75">
      <c r="A14" s="10"/>
      <c r="B14" s="11"/>
      <c r="C14" s="16"/>
      <c r="D14" s="17"/>
      <c r="E14" s="17" t="s">
        <v>23</v>
      </c>
      <c r="F14" s="17"/>
      <c r="G14" s="17"/>
      <c r="H14" s="18"/>
      <c r="I14" s="30">
        <f aca="true" t="shared" si="1" ref="I14:S14">+I12+I13</f>
        <v>0</v>
      </c>
      <c r="J14" s="30">
        <f t="shared" si="1"/>
        <v>114099</v>
      </c>
      <c r="K14" s="30">
        <f t="shared" si="1"/>
        <v>0</v>
      </c>
      <c r="L14" s="30">
        <f t="shared" si="1"/>
        <v>0</v>
      </c>
      <c r="M14" s="30">
        <f t="shared" si="1"/>
        <v>536</v>
      </c>
      <c r="N14" s="30">
        <f t="shared" si="1"/>
        <v>560603</v>
      </c>
      <c r="O14" s="30">
        <f t="shared" si="1"/>
        <v>0</v>
      </c>
      <c r="P14" s="30">
        <f t="shared" si="1"/>
        <v>0</v>
      </c>
      <c r="Q14" s="30">
        <f t="shared" si="1"/>
        <v>0</v>
      </c>
      <c r="R14" s="31">
        <f t="shared" si="1"/>
        <v>-115280</v>
      </c>
      <c r="S14" s="25">
        <f t="shared" si="1"/>
        <v>559958</v>
      </c>
    </row>
    <row r="15" spans="1:19" ht="12.75">
      <c r="A15" s="10"/>
      <c r="B15" s="11"/>
      <c r="C15" s="16"/>
      <c r="D15" s="18"/>
      <c r="E15" s="18"/>
      <c r="F15" s="18"/>
      <c r="G15" s="18"/>
      <c r="H15" s="18"/>
      <c r="I15" s="30"/>
      <c r="J15" s="30"/>
      <c r="K15" s="30"/>
      <c r="L15" s="30"/>
      <c r="M15" s="30"/>
      <c r="N15" s="30"/>
      <c r="O15" s="30"/>
      <c r="P15" s="30"/>
      <c r="Q15" s="30"/>
      <c r="R15" s="31"/>
      <c r="S15" s="28"/>
    </row>
    <row r="16" spans="1:19" ht="15">
      <c r="A16" s="10"/>
      <c r="B16" s="11"/>
      <c r="C16" s="16"/>
      <c r="D16" s="17"/>
      <c r="E16" s="17" t="s">
        <v>24</v>
      </c>
      <c r="F16" s="17"/>
      <c r="G16" s="18"/>
      <c r="H16" s="32"/>
      <c r="I16" s="33">
        <f>+I10-I14</f>
        <v>0</v>
      </c>
      <c r="J16" s="33">
        <f aca="true" t="shared" si="2" ref="J16:Q16">+J10-J14</f>
        <v>226521</v>
      </c>
      <c r="K16" s="33">
        <f t="shared" si="2"/>
        <v>5138</v>
      </c>
      <c r="L16" s="33">
        <f t="shared" si="2"/>
        <v>0</v>
      </c>
      <c r="M16" s="33">
        <f t="shared" si="2"/>
        <v>66022</v>
      </c>
      <c r="N16" s="33">
        <f t="shared" si="2"/>
        <v>3659591</v>
      </c>
      <c r="O16" s="33">
        <f t="shared" si="2"/>
        <v>8321</v>
      </c>
      <c r="P16" s="33">
        <f t="shared" si="2"/>
        <v>0</v>
      </c>
      <c r="Q16" s="33">
        <f t="shared" si="2"/>
        <v>0</v>
      </c>
      <c r="R16" s="34">
        <f>+R10-R14</f>
        <v>0</v>
      </c>
      <c r="S16" s="35">
        <f>+S10-S14</f>
        <v>3965593</v>
      </c>
    </row>
    <row r="17" spans="1:19" ht="15">
      <c r="A17" s="10"/>
      <c r="B17" s="36"/>
      <c r="C17" s="37"/>
      <c r="D17" s="17" t="s">
        <v>17</v>
      </c>
      <c r="E17" s="17"/>
      <c r="F17" s="17"/>
      <c r="G17" s="17"/>
      <c r="H17" s="17"/>
      <c r="I17" s="33" t="s">
        <v>17</v>
      </c>
      <c r="J17" s="33" t="s">
        <v>17</v>
      </c>
      <c r="K17" s="33" t="s">
        <v>17</v>
      </c>
      <c r="L17" s="33" t="s">
        <v>17</v>
      </c>
      <c r="M17" s="33" t="s">
        <v>17</v>
      </c>
      <c r="N17" s="33" t="s">
        <v>17</v>
      </c>
      <c r="O17" s="33" t="s">
        <v>17</v>
      </c>
      <c r="P17" s="33" t="s">
        <v>17</v>
      </c>
      <c r="Q17" s="33" t="s">
        <v>17</v>
      </c>
      <c r="R17" s="34" t="s">
        <v>17</v>
      </c>
      <c r="S17" s="35" t="s">
        <v>17</v>
      </c>
    </row>
    <row r="18" spans="1:19" ht="14.25">
      <c r="A18" s="10"/>
      <c r="B18" s="11"/>
      <c r="C18" s="38" t="str">
        <f>'[1]Consolidating PY'!C18</f>
        <v>Goal 2: Prevent Crime, Enforce Federal Laws, and Represent the Rights and Interests of the American People</v>
      </c>
      <c r="D18" s="17"/>
      <c r="E18" s="17"/>
      <c r="F18" s="17"/>
      <c r="G18" s="17"/>
      <c r="H18" s="17"/>
      <c r="I18" s="33"/>
      <c r="J18" s="33"/>
      <c r="K18" s="33"/>
      <c r="L18" s="33"/>
      <c r="M18" s="33"/>
      <c r="N18" s="33"/>
      <c r="O18" s="33"/>
      <c r="P18" s="33"/>
      <c r="Q18" s="33"/>
      <c r="R18" s="34"/>
      <c r="S18" s="35"/>
    </row>
    <row r="19" spans="1:19" ht="12.75">
      <c r="A19" s="10"/>
      <c r="B19" s="11"/>
      <c r="C19" s="16"/>
      <c r="D19" s="17" t="s">
        <v>18</v>
      </c>
      <c r="E19" s="17"/>
      <c r="F19" s="17"/>
      <c r="G19" s="18"/>
      <c r="H19" s="18"/>
      <c r="I19" s="19">
        <v>291499</v>
      </c>
      <c r="J19" s="19">
        <v>1840475</v>
      </c>
      <c r="K19" s="19">
        <v>4129</v>
      </c>
      <c r="L19" s="19">
        <v>119310</v>
      </c>
      <c r="M19" s="19">
        <v>817575</v>
      </c>
      <c r="N19" s="19">
        <v>1035139</v>
      </c>
      <c r="O19" s="19">
        <v>339493</v>
      </c>
      <c r="P19" s="19">
        <v>0</v>
      </c>
      <c r="Q19" s="19">
        <v>0</v>
      </c>
      <c r="R19" s="19">
        <f>-965591</f>
        <v>-965591</v>
      </c>
      <c r="S19" s="20">
        <f>SUM(I19:R19)</f>
        <v>3482029</v>
      </c>
    </row>
    <row r="20" spans="1:19" ht="12.75">
      <c r="A20" s="10"/>
      <c r="B20" s="11"/>
      <c r="C20" s="16"/>
      <c r="D20" s="17" t="s">
        <v>19</v>
      </c>
      <c r="E20" s="17"/>
      <c r="F20" s="17"/>
      <c r="G20" s="18"/>
      <c r="H20" s="18"/>
      <c r="I20" s="21">
        <v>710013</v>
      </c>
      <c r="J20" s="21">
        <v>3424889</v>
      </c>
      <c r="K20" s="21">
        <v>0</v>
      </c>
      <c r="L20" s="21">
        <v>1800666</v>
      </c>
      <c r="M20" s="21">
        <v>1855073</v>
      </c>
      <c r="N20" s="21">
        <v>2784534</v>
      </c>
      <c r="O20" s="21">
        <v>813825</v>
      </c>
      <c r="P20" s="21">
        <v>6987</v>
      </c>
      <c r="Q20" s="21">
        <v>0</v>
      </c>
      <c r="R20" s="21">
        <v>0</v>
      </c>
      <c r="S20" s="22">
        <f>SUM(I20:R20)</f>
        <v>11395987</v>
      </c>
    </row>
    <row r="21" spans="1:19" ht="12.75">
      <c r="A21" s="10"/>
      <c r="B21" s="11"/>
      <c r="C21" s="16"/>
      <c r="D21" s="17"/>
      <c r="E21" s="17" t="s">
        <v>20</v>
      </c>
      <c r="F21" s="17"/>
      <c r="G21" s="17"/>
      <c r="H21" s="18"/>
      <c r="I21" s="23">
        <f aca="true" t="shared" si="3" ref="I21:S21">+I19+I20</f>
        <v>1001512</v>
      </c>
      <c r="J21" s="23">
        <f t="shared" si="3"/>
        <v>5265364</v>
      </c>
      <c r="K21" s="23">
        <f t="shared" si="3"/>
        <v>4129</v>
      </c>
      <c r="L21" s="23">
        <f t="shared" si="3"/>
        <v>1919976</v>
      </c>
      <c r="M21" s="23">
        <f t="shared" si="3"/>
        <v>2672648</v>
      </c>
      <c r="N21" s="23">
        <f t="shared" si="3"/>
        <v>3819673</v>
      </c>
      <c r="O21" s="23">
        <f t="shared" si="3"/>
        <v>1153318</v>
      </c>
      <c r="P21" s="23">
        <f t="shared" si="3"/>
        <v>6987</v>
      </c>
      <c r="Q21" s="23">
        <f t="shared" si="3"/>
        <v>0</v>
      </c>
      <c r="R21" s="24">
        <f t="shared" si="3"/>
        <v>-965591</v>
      </c>
      <c r="S21" s="25">
        <f t="shared" si="3"/>
        <v>14878016</v>
      </c>
    </row>
    <row r="22" spans="1:19" ht="12.75">
      <c r="A22" s="10"/>
      <c r="B22" s="11"/>
      <c r="C22" s="16"/>
      <c r="D22" s="18"/>
      <c r="E22" s="18"/>
      <c r="F22" s="18"/>
      <c r="G22" s="18"/>
      <c r="H22" s="18"/>
      <c r="I22" s="26"/>
      <c r="J22" s="26"/>
      <c r="K22" s="26"/>
      <c r="L22" s="26"/>
      <c r="M22" s="26"/>
      <c r="N22" s="26"/>
      <c r="O22" s="26"/>
      <c r="P22" s="26"/>
      <c r="Q22" s="26"/>
      <c r="R22" s="27"/>
      <c r="S22" s="20"/>
    </row>
    <row r="23" spans="1:19" ht="12.75">
      <c r="A23" s="10"/>
      <c r="B23" s="11"/>
      <c r="C23" s="16"/>
      <c r="D23" s="18" t="s">
        <v>21</v>
      </c>
      <c r="E23" s="18"/>
      <c r="F23" s="18"/>
      <c r="G23" s="18"/>
      <c r="H23" s="18"/>
      <c r="I23" s="26">
        <v>6723</v>
      </c>
      <c r="J23" s="26">
        <v>556405</v>
      </c>
      <c r="K23" s="26">
        <v>0</v>
      </c>
      <c r="L23" s="26">
        <v>116353</v>
      </c>
      <c r="M23" s="26">
        <v>409000</v>
      </c>
      <c r="N23" s="26">
        <v>591269</v>
      </c>
      <c r="O23" s="26">
        <v>55400</v>
      </c>
      <c r="P23" s="26">
        <v>0</v>
      </c>
      <c r="Q23" s="26">
        <v>0</v>
      </c>
      <c r="R23" s="26">
        <f>+R19</f>
        <v>-965591</v>
      </c>
      <c r="S23" s="29">
        <f>SUM(I23:R23)</f>
        <v>769559</v>
      </c>
    </row>
    <row r="24" spans="1:19" ht="12.75">
      <c r="A24" s="10"/>
      <c r="B24" s="11"/>
      <c r="C24" s="16"/>
      <c r="D24" s="17" t="s">
        <v>22</v>
      </c>
      <c r="E24" s="17"/>
      <c r="F24" s="17"/>
      <c r="G24" s="18"/>
      <c r="H24" s="18"/>
      <c r="I24" s="26">
        <v>0</v>
      </c>
      <c r="J24" s="26">
        <v>308702</v>
      </c>
      <c r="K24" s="26">
        <v>0</v>
      </c>
      <c r="L24" s="26">
        <v>0</v>
      </c>
      <c r="M24" s="26">
        <v>183747</v>
      </c>
      <c r="N24" s="26">
        <v>127420</v>
      </c>
      <c r="O24" s="26">
        <v>156</v>
      </c>
      <c r="P24" s="26">
        <v>0</v>
      </c>
      <c r="Q24" s="26">
        <v>0</v>
      </c>
      <c r="R24" s="26">
        <v>0</v>
      </c>
      <c r="S24" s="29">
        <f>SUM(I24:R24)</f>
        <v>620025</v>
      </c>
    </row>
    <row r="25" spans="1:19" ht="12.75">
      <c r="A25" s="10"/>
      <c r="B25" s="11"/>
      <c r="C25" s="16"/>
      <c r="D25" s="17"/>
      <c r="E25" s="17" t="s">
        <v>23</v>
      </c>
      <c r="F25" s="17"/>
      <c r="G25" s="17"/>
      <c r="H25" s="18"/>
      <c r="I25" s="30">
        <f aca="true" t="shared" si="4" ref="I25:S25">+I23+I24</f>
        <v>6723</v>
      </c>
      <c r="J25" s="30">
        <f t="shared" si="4"/>
        <v>865107</v>
      </c>
      <c r="K25" s="30">
        <f t="shared" si="4"/>
        <v>0</v>
      </c>
      <c r="L25" s="30">
        <f t="shared" si="4"/>
        <v>116353</v>
      </c>
      <c r="M25" s="30">
        <f t="shared" si="4"/>
        <v>592747</v>
      </c>
      <c r="N25" s="30">
        <f t="shared" si="4"/>
        <v>718689</v>
      </c>
      <c r="O25" s="30">
        <f t="shared" si="4"/>
        <v>55556</v>
      </c>
      <c r="P25" s="30">
        <f t="shared" si="4"/>
        <v>0</v>
      </c>
      <c r="Q25" s="30">
        <f t="shared" si="4"/>
        <v>0</v>
      </c>
      <c r="R25" s="31">
        <f t="shared" si="4"/>
        <v>-965591</v>
      </c>
      <c r="S25" s="25">
        <f t="shared" si="4"/>
        <v>1389584</v>
      </c>
    </row>
    <row r="26" spans="1:19" ht="12.75">
      <c r="A26" s="10"/>
      <c r="B26" s="11"/>
      <c r="C26" s="16"/>
      <c r="D26" s="18"/>
      <c r="E26" s="18"/>
      <c r="F26" s="18"/>
      <c r="G26" s="18"/>
      <c r="H26" s="18"/>
      <c r="I26" s="30"/>
      <c r="J26" s="30"/>
      <c r="K26" s="30"/>
      <c r="L26" s="30"/>
      <c r="M26" s="30"/>
      <c r="N26" s="30"/>
      <c r="O26" s="30"/>
      <c r="P26" s="30"/>
      <c r="Q26" s="30"/>
      <c r="R26" s="31"/>
      <c r="S26" s="28"/>
    </row>
    <row r="27" spans="1:19" ht="15">
      <c r="A27" s="10"/>
      <c r="B27" s="11"/>
      <c r="C27" s="16"/>
      <c r="D27" s="17"/>
      <c r="E27" s="17" t="s">
        <v>24</v>
      </c>
      <c r="F27" s="17"/>
      <c r="G27" s="32"/>
      <c r="H27" s="18"/>
      <c r="I27" s="33">
        <f>+I21-I25</f>
        <v>994789</v>
      </c>
      <c r="J27" s="33">
        <f aca="true" t="shared" si="5" ref="J27:Q27">+J21-J25</f>
        <v>4400257</v>
      </c>
      <c r="K27" s="33">
        <f t="shared" si="5"/>
        <v>4129</v>
      </c>
      <c r="L27" s="33">
        <f t="shared" si="5"/>
        <v>1803623</v>
      </c>
      <c r="M27" s="33">
        <f t="shared" si="5"/>
        <v>2079901</v>
      </c>
      <c r="N27" s="33">
        <f t="shared" si="5"/>
        <v>3100984</v>
      </c>
      <c r="O27" s="33">
        <f t="shared" si="5"/>
        <v>1097762</v>
      </c>
      <c r="P27" s="33">
        <f t="shared" si="5"/>
        <v>6987</v>
      </c>
      <c r="Q27" s="33">
        <f t="shared" si="5"/>
        <v>0</v>
      </c>
      <c r="R27" s="34">
        <f>+R21-R25</f>
        <v>0</v>
      </c>
      <c r="S27" s="35">
        <f>+S21-S25</f>
        <v>13488432</v>
      </c>
    </row>
    <row r="28" spans="1:19" ht="12.75">
      <c r="A28" s="10"/>
      <c r="B28" s="11"/>
      <c r="C28" s="16"/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39"/>
      <c r="S28" s="28"/>
    </row>
    <row r="29" spans="1:19" ht="14.25">
      <c r="A29" s="10"/>
      <c r="B29" s="11"/>
      <c r="C29" s="38" t="str">
        <f>'[1]Consolidating PY'!C29</f>
        <v>Goal 3: Ensure the Fair and Efficient Administration of Justice</v>
      </c>
      <c r="D29" s="17"/>
      <c r="E29" s="17"/>
      <c r="F29" s="17"/>
      <c r="G29" s="17"/>
      <c r="H29" s="17"/>
      <c r="I29" s="33"/>
      <c r="J29" s="33"/>
      <c r="K29" s="33"/>
      <c r="L29" s="33"/>
      <c r="M29" s="33"/>
      <c r="N29" s="33"/>
      <c r="O29" s="33"/>
      <c r="P29" s="33"/>
      <c r="Q29" s="33"/>
      <c r="R29" s="34"/>
      <c r="S29" s="35"/>
    </row>
    <row r="30" spans="1:19" ht="12.75">
      <c r="A30" s="10"/>
      <c r="B30" s="11"/>
      <c r="C30" s="16"/>
      <c r="D30" s="17"/>
      <c r="E30" s="17" t="s">
        <v>18</v>
      </c>
      <c r="F30" s="17"/>
      <c r="G30" s="17"/>
      <c r="H30" s="18"/>
      <c r="I30" s="19">
        <v>0</v>
      </c>
      <c r="J30" s="19">
        <v>1478170</v>
      </c>
      <c r="K30" s="19">
        <v>467739</v>
      </c>
      <c r="L30" s="19">
        <v>105707</v>
      </c>
      <c r="M30" s="19">
        <v>0</v>
      </c>
      <c r="N30" s="19">
        <v>0</v>
      </c>
      <c r="O30" s="19">
        <v>0</v>
      </c>
      <c r="P30" s="19">
        <v>1398657</v>
      </c>
      <c r="Q30" s="19">
        <v>257133</v>
      </c>
      <c r="R30" s="19">
        <f>-1709671-28349</f>
        <v>-1738020</v>
      </c>
      <c r="S30" s="20">
        <f>SUM(I30:R30)</f>
        <v>1969386</v>
      </c>
    </row>
    <row r="31" spans="1:19" ht="12.75">
      <c r="A31" s="10"/>
      <c r="B31" s="11"/>
      <c r="C31" s="16"/>
      <c r="D31" s="17"/>
      <c r="E31" s="17" t="s">
        <v>19</v>
      </c>
      <c r="F31" s="17"/>
      <c r="G31" s="17"/>
      <c r="H31" s="18"/>
      <c r="I31" s="21">
        <v>0</v>
      </c>
      <c r="J31" s="21">
        <v>678466</v>
      </c>
      <c r="K31" s="21">
        <v>2324956</v>
      </c>
      <c r="L31" s="21">
        <v>918605</v>
      </c>
      <c r="M31" s="21">
        <v>0</v>
      </c>
      <c r="N31" s="21">
        <v>0</v>
      </c>
      <c r="O31" s="21">
        <v>0</v>
      </c>
      <c r="P31" s="21">
        <v>5174958</v>
      </c>
      <c r="Q31" s="21">
        <v>804453</v>
      </c>
      <c r="R31" s="21">
        <v>0</v>
      </c>
      <c r="S31" s="22">
        <f>SUM(I31:R31)</f>
        <v>9901438</v>
      </c>
    </row>
    <row r="32" spans="1:19" ht="12.75">
      <c r="A32" s="10"/>
      <c r="B32" s="11"/>
      <c r="C32" s="16"/>
      <c r="D32" s="17"/>
      <c r="E32" s="17"/>
      <c r="F32" s="17" t="s">
        <v>20</v>
      </c>
      <c r="G32" s="17"/>
      <c r="H32" s="17"/>
      <c r="I32" s="23">
        <f aca="true" t="shared" si="6" ref="I32:S32">+I30+I31</f>
        <v>0</v>
      </c>
      <c r="J32" s="23">
        <f t="shared" si="6"/>
        <v>2156636</v>
      </c>
      <c r="K32" s="23">
        <f t="shared" si="6"/>
        <v>2792695</v>
      </c>
      <c r="L32" s="23">
        <f t="shared" si="6"/>
        <v>1024312</v>
      </c>
      <c r="M32" s="23">
        <f t="shared" si="6"/>
        <v>0</v>
      </c>
      <c r="N32" s="23">
        <f t="shared" si="6"/>
        <v>0</v>
      </c>
      <c r="O32" s="23">
        <f t="shared" si="6"/>
        <v>0</v>
      </c>
      <c r="P32" s="23">
        <f t="shared" si="6"/>
        <v>6573615</v>
      </c>
      <c r="Q32" s="23">
        <f t="shared" si="6"/>
        <v>1061586</v>
      </c>
      <c r="R32" s="24">
        <f t="shared" si="6"/>
        <v>-1738020</v>
      </c>
      <c r="S32" s="25">
        <f t="shared" si="6"/>
        <v>11870824</v>
      </c>
    </row>
    <row r="33" spans="1:19" ht="12.75">
      <c r="A33" s="10"/>
      <c r="B33" s="11"/>
      <c r="C33" s="16"/>
      <c r="D33" s="18"/>
      <c r="E33" s="18"/>
      <c r="F33" s="18"/>
      <c r="G33" s="18"/>
      <c r="H33" s="18"/>
      <c r="I33" s="26"/>
      <c r="J33" s="26"/>
      <c r="K33" s="26"/>
      <c r="L33" s="26"/>
      <c r="M33" s="26"/>
      <c r="N33" s="26"/>
      <c r="O33" s="26"/>
      <c r="P33" s="26"/>
      <c r="Q33" s="26"/>
      <c r="R33" s="27"/>
      <c r="S33" s="20"/>
    </row>
    <row r="34" spans="1:19" ht="12.75">
      <c r="A34" s="10"/>
      <c r="B34" s="11"/>
      <c r="C34" s="16"/>
      <c r="D34" s="18"/>
      <c r="E34" s="18" t="s">
        <v>21</v>
      </c>
      <c r="F34" s="18"/>
      <c r="G34" s="18"/>
      <c r="H34" s="18"/>
      <c r="I34" s="26">
        <v>0</v>
      </c>
      <c r="J34" s="26">
        <v>166974</v>
      </c>
      <c r="K34" s="26">
        <v>1468876</v>
      </c>
      <c r="L34" s="26">
        <v>58795</v>
      </c>
      <c r="M34" s="26">
        <v>0</v>
      </c>
      <c r="N34" s="26">
        <v>0</v>
      </c>
      <c r="O34" s="26">
        <v>0</v>
      </c>
      <c r="P34" s="26">
        <v>17598</v>
      </c>
      <c r="Q34" s="26">
        <v>918901</v>
      </c>
      <c r="R34" s="26">
        <f>-1709671</f>
        <v>-1709671</v>
      </c>
      <c r="S34" s="29">
        <f>SUM(I34:R34)</f>
        <v>921473</v>
      </c>
    </row>
    <row r="35" spans="1:19" ht="12.75">
      <c r="A35" s="10"/>
      <c r="B35" s="11"/>
      <c r="C35" s="16"/>
      <c r="D35" s="17"/>
      <c r="E35" s="17" t="s">
        <v>22</v>
      </c>
      <c r="F35" s="17"/>
      <c r="G35" s="17"/>
      <c r="H35" s="18"/>
      <c r="I35" s="26">
        <v>0</v>
      </c>
      <c r="J35" s="26">
        <v>31940</v>
      </c>
      <c r="K35" s="26">
        <v>2589</v>
      </c>
      <c r="L35" s="26">
        <v>0</v>
      </c>
      <c r="M35" s="26">
        <v>0</v>
      </c>
      <c r="N35" s="26">
        <v>0</v>
      </c>
      <c r="O35" s="26">
        <v>0</v>
      </c>
      <c r="P35" s="26">
        <v>340003</v>
      </c>
      <c r="Q35" s="26">
        <v>69048</v>
      </c>
      <c r="R35" s="26">
        <v>0</v>
      </c>
      <c r="S35" s="29">
        <f>SUM(I35:R35)</f>
        <v>443580</v>
      </c>
    </row>
    <row r="36" spans="1:19" ht="12.75">
      <c r="A36" s="10"/>
      <c r="B36" s="11"/>
      <c r="C36" s="16"/>
      <c r="D36" s="17"/>
      <c r="E36" s="17"/>
      <c r="F36" s="17" t="s">
        <v>23</v>
      </c>
      <c r="G36" s="17"/>
      <c r="H36" s="17"/>
      <c r="I36" s="30">
        <f aca="true" t="shared" si="7" ref="I36:S36">+I34+I35</f>
        <v>0</v>
      </c>
      <c r="J36" s="30">
        <f t="shared" si="7"/>
        <v>198914</v>
      </c>
      <c r="K36" s="30">
        <f t="shared" si="7"/>
        <v>1471465</v>
      </c>
      <c r="L36" s="30">
        <f t="shared" si="7"/>
        <v>58795</v>
      </c>
      <c r="M36" s="30">
        <f t="shared" si="7"/>
        <v>0</v>
      </c>
      <c r="N36" s="30">
        <f t="shared" si="7"/>
        <v>0</v>
      </c>
      <c r="O36" s="30">
        <f t="shared" si="7"/>
        <v>0</v>
      </c>
      <c r="P36" s="30">
        <f t="shared" si="7"/>
        <v>357601</v>
      </c>
      <c r="Q36" s="30">
        <f t="shared" si="7"/>
        <v>987949</v>
      </c>
      <c r="R36" s="31">
        <f t="shared" si="7"/>
        <v>-1709671</v>
      </c>
      <c r="S36" s="25">
        <f t="shared" si="7"/>
        <v>1365053</v>
      </c>
    </row>
    <row r="37" spans="1:19" ht="15">
      <c r="A37" s="10"/>
      <c r="B37" s="36"/>
      <c r="C37" s="16"/>
      <c r="D37" s="18"/>
      <c r="E37" s="18"/>
      <c r="F37" s="18"/>
      <c r="G37" s="18"/>
      <c r="H37" s="18"/>
      <c r="I37" s="30"/>
      <c r="J37" s="30"/>
      <c r="K37" s="30"/>
      <c r="L37" s="30"/>
      <c r="M37" s="30"/>
      <c r="N37" s="30"/>
      <c r="O37" s="30"/>
      <c r="P37" s="30"/>
      <c r="Q37" s="30"/>
      <c r="R37" s="31"/>
      <c r="S37" s="28"/>
    </row>
    <row r="38" spans="1:19" ht="15">
      <c r="A38" s="10"/>
      <c r="B38" s="11"/>
      <c r="C38" s="16"/>
      <c r="D38" s="17"/>
      <c r="E38" s="17"/>
      <c r="F38" s="17" t="s">
        <v>24</v>
      </c>
      <c r="G38" s="17"/>
      <c r="H38" s="32"/>
      <c r="I38" s="33">
        <f>+I32-I36</f>
        <v>0</v>
      </c>
      <c r="J38" s="33">
        <f aca="true" t="shared" si="8" ref="J38:Q38">+J32-J36</f>
        <v>1957722</v>
      </c>
      <c r="K38" s="33">
        <f t="shared" si="8"/>
        <v>1321230</v>
      </c>
      <c r="L38" s="33">
        <f t="shared" si="8"/>
        <v>965517</v>
      </c>
      <c r="M38" s="33">
        <f t="shared" si="8"/>
        <v>0</v>
      </c>
      <c r="N38" s="33">
        <f t="shared" si="8"/>
        <v>0</v>
      </c>
      <c r="O38" s="33">
        <f t="shared" si="8"/>
        <v>0</v>
      </c>
      <c r="P38" s="33">
        <f t="shared" si="8"/>
        <v>6216014</v>
      </c>
      <c r="Q38" s="33">
        <f t="shared" si="8"/>
        <v>73637</v>
      </c>
      <c r="R38" s="34">
        <f>+R32-R36</f>
        <v>-28349</v>
      </c>
      <c r="S38" s="35">
        <f>+S32-S36</f>
        <v>10505771</v>
      </c>
    </row>
    <row r="39" spans="1:19" ht="12.75">
      <c r="A39" s="10"/>
      <c r="B39" s="11"/>
      <c r="C39" s="16"/>
      <c r="D39" s="17"/>
      <c r="E39" s="17"/>
      <c r="F39" s="17"/>
      <c r="G39" s="17"/>
      <c r="H39" s="17"/>
      <c r="I39" s="33"/>
      <c r="J39" s="33"/>
      <c r="K39" s="33"/>
      <c r="L39" s="33"/>
      <c r="M39" s="33"/>
      <c r="N39" s="33"/>
      <c r="O39" s="33"/>
      <c r="P39" s="33"/>
      <c r="Q39" s="33"/>
      <c r="R39" s="34"/>
      <c r="S39" s="35"/>
    </row>
    <row r="40" spans="1:19" ht="15">
      <c r="A40" s="10"/>
      <c r="B40" s="11"/>
      <c r="C40" s="16"/>
      <c r="D40" s="17"/>
      <c r="E40" s="17"/>
      <c r="F40" s="17"/>
      <c r="G40" s="17"/>
      <c r="H40" s="3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5"/>
    </row>
    <row r="41" spans="1:19" ht="15" thickBot="1">
      <c r="A41" s="10"/>
      <c r="B41" s="11"/>
      <c r="C41" s="38" t="s">
        <v>25</v>
      </c>
      <c r="D41" s="40"/>
      <c r="E41" s="40"/>
      <c r="F41" s="40"/>
      <c r="G41" s="40"/>
      <c r="H41" s="41"/>
      <c r="I41" s="42">
        <f>+I38+I27+I16</f>
        <v>994789</v>
      </c>
      <c r="J41" s="42">
        <f aca="true" t="shared" si="9" ref="J41:Q41">+J38+J27+J16</f>
        <v>6584500</v>
      </c>
      <c r="K41" s="42">
        <f t="shared" si="9"/>
        <v>1330497</v>
      </c>
      <c r="L41" s="42">
        <f t="shared" si="9"/>
        <v>2769140</v>
      </c>
      <c r="M41" s="42">
        <f t="shared" si="9"/>
        <v>2145923</v>
      </c>
      <c r="N41" s="42">
        <f t="shared" si="9"/>
        <v>6760575</v>
      </c>
      <c r="O41" s="42">
        <f t="shared" si="9"/>
        <v>1106083</v>
      </c>
      <c r="P41" s="42">
        <f t="shared" si="9"/>
        <v>6223001</v>
      </c>
      <c r="Q41" s="42">
        <f t="shared" si="9"/>
        <v>73637</v>
      </c>
      <c r="R41" s="42">
        <f>+R38+R27+R16</f>
        <v>-28349</v>
      </c>
      <c r="S41" s="43">
        <f>+S38+S27+S16</f>
        <v>27959796</v>
      </c>
    </row>
    <row r="42" spans="1:19" ht="14.25" thickBot="1" thickTop="1">
      <c r="A42" s="10"/>
      <c r="B42" s="11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6"/>
    </row>
    <row r="43" spans="1:19" ht="12.75">
      <c r="A43" s="10"/>
      <c r="B43" s="11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1:19" ht="12.75">
      <c r="A44" s="10"/>
      <c r="B44" s="11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1:19" ht="12.75">
      <c r="A45" s="10"/>
      <c r="B45" s="11"/>
      <c r="C45" s="47"/>
      <c r="D45" s="47"/>
      <c r="E45" s="47"/>
      <c r="F45" s="47"/>
      <c r="G45" s="47"/>
      <c r="H45" s="47"/>
      <c r="I45" s="47"/>
      <c r="J45" s="47"/>
      <c r="K45" s="47"/>
      <c r="L45" s="48"/>
      <c r="M45" s="49"/>
      <c r="N45" s="47"/>
      <c r="O45" s="47"/>
      <c r="P45" s="47"/>
      <c r="Q45" s="47"/>
      <c r="R45" s="47"/>
      <c r="S45" s="47"/>
    </row>
    <row r="46" spans="1:19" ht="14.25">
      <c r="A46" s="10"/>
      <c r="B46" s="50"/>
      <c r="C46" s="47"/>
      <c r="D46" s="47"/>
      <c r="E46" s="47"/>
      <c r="F46" s="47"/>
      <c r="G46" s="47"/>
      <c r="H46" s="47"/>
      <c r="I46" s="47"/>
      <c r="J46" s="47"/>
      <c r="K46" s="47"/>
      <c r="L46" s="48"/>
      <c r="M46" s="49"/>
      <c r="N46" s="47"/>
      <c r="O46" s="47"/>
      <c r="P46" s="47"/>
      <c r="Q46" s="47"/>
      <c r="R46" s="47"/>
      <c r="S46" s="47"/>
    </row>
    <row r="47" spans="1:19" ht="12.75">
      <c r="A47" s="10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8"/>
      <c r="M47" s="49"/>
      <c r="N47" s="47"/>
      <c r="O47" s="47"/>
      <c r="P47" s="47"/>
      <c r="Q47" s="47"/>
      <c r="R47" s="47"/>
      <c r="S47" s="47"/>
    </row>
    <row r="48" spans="1:19" ht="12.75">
      <c r="A48" s="10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8"/>
      <c r="M48" s="48"/>
      <c r="N48" s="47"/>
      <c r="O48" s="47"/>
      <c r="P48" s="47"/>
      <c r="Q48" s="47"/>
      <c r="R48" s="47"/>
      <c r="S48" s="47"/>
    </row>
    <row r="49" spans="1:19" ht="12.75">
      <c r="A49" s="10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ht="12.75">
      <c r="A50" s="10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19" ht="12.75">
      <c r="A51" s="10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19" ht="12.75">
      <c r="A52" s="10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19" ht="12.75">
      <c r="A53" s="10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ht="12.75">
      <c r="A54" s="10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ht="12.75">
      <c r="A55" s="10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1:19" ht="12.75">
      <c r="A56" s="10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10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10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spans="1:19" ht="12.75">
      <c r="A59" s="10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</row>
    <row r="60" spans="1:19" ht="12.75">
      <c r="A60" s="10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</row>
    <row r="61" spans="1:19" ht="12.75">
      <c r="A61" s="10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</row>
    <row r="62" spans="1:19" ht="12.75">
      <c r="A62" s="10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</row>
    <row r="63" spans="1:19" ht="12.75">
      <c r="A63" s="10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</row>
    <row r="64" spans="1:19" ht="12.75">
      <c r="A64" s="10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</row>
    <row r="65" spans="1:19" ht="12.75">
      <c r="A65" s="10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</row>
    <row r="66" spans="1:19" ht="12.75">
      <c r="A66" s="10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</row>
    <row r="67" spans="1:19" ht="12.75">
      <c r="A67" s="10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</row>
    <row r="68" spans="1:19" ht="12.75">
      <c r="A68" s="10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</row>
    <row r="69" spans="1:19" ht="12.75">
      <c r="A69" s="10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</row>
    <row r="71" spans="1:19" ht="18.75">
      <c r="A71" s="1"/>
      <c r="B71" s="51"/>
      <c r="C71" s="3" t="s">
        <v>1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8.75">
      <c r="A72" s="1"/>
      <c r="B72" s="51"/>
      <c r="C72" s="3" t="s">
        <v>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8.75">
      <c r="A73" s="1"/>
      <c r="B73" s="51"/>
      <c r="C73" s="3" t="s">
        <v>26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8.75">
      <c r="A74" s="1"/>
      <c r="B74" s="5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4.25">
      <c r="A75" s="1"/>
      <c r="B75" s="51"/>
      <c r="C75" s="6"/>
      <c r="D75" s="6" t="s">
        <v>4</v>
      </c>
      <c r="E75" s="6"/>
      <c r="F75" s="6"/>
      <c r="G75" s="6"/>
      <c r="H75" s="6"/>
      <c r="I75" s="7" t="s">
        <v>5</v>
      </c>
      <c r="J75" s="7" t="s">
        <v>6</v>
      </c>
      <c r="K75" s="7" t="s">
        <v>7</v>
      </c>
      <c r="L75" s="7" t="s">
        <v>8</v>
      </c>
      <c r="M75" s="7" t="s">
        <v>9</v>
      </c>
      <c r="N75" s="7" t="s">
        <v>10</v>
      </c>
      <c r="O75" s="7" t="s">
        <v>11</v>
      </c>
      <c r="P75" s="7" t="s">
        <v>12</v>
      </c>
      <c r="Q75" s="7" t="s">
        <v>13</v>
      </c>
      <c r="R75" s="7" t="s">
        <v>14</v>
      </c>
      <c r="S75" s="7" t="s">
        <v>15</v>
      </c>
    </row>
    <row r="76" spans="1:19" ht="13.5" thickBot="1">
      <c r="A76" s="1"/>
      <c r="B76" s="51"/>
      <c r="C76" s="8"/>
      <c r="D76" s="8"/>
      <c r="E76" s="8"/>
      <c r="F76" s="8"/>
      <c r="G76" s="8"/>
      <c r="H76" s="8"/>
      <c r="I76" s="8"/>
      <c r="J76" s="8"/>
      <c r="K76" s="8"/>
      <c r="L76" s="9"/>
      <c r="M76" s="8"/>
      <c r="N76" s="8"/>
      <c r="O76" s="8"/>
      <c r="P76" s="8"/>
      <c r="Q76" s="8"/>
      <c r="R76" s="8"/>
      <c r="S76" s="9"/>
    </row>
    <row r="77" spans="1:19" ht="15">
      <c r="A77" s="10" t="s">
        <v>16</v>
      </c>
      <c r="B77" s="52"/>
      <c r="C77" s="12" t="s">
        <v>27</v>
      </c>
      <c r="D77" s="13"/>
      <c r="E77" s="13"/>
      <c r="F77" s="13"/>
      <c r="G77" s="13"/>
      <c r="H77" s="13"/>
      <c r="I77" s="14"/>
      <c r="J77" s="14"/>
      <c r="K77" s="14"/>
      <c r="L77" s="14"/>
      <c r="M77" s="14"/>
      <c r="N77" s="14" t="s">
        <v>17</v>
      </c>
      <c r="O77" s="14"/>
      <c r="P77" s="14"/>
      <c r="Q77" s="14"/>
      <c r="R77" s="14"/>
      <c r="S77" s="15"/>
    </row>
    <row r="78" spans="1:19" ht="12.75">
      <c r="A78" s="10"/>
      <c r="B78" s="52"/>
      <c r="C78" s="16"/>
      <c r="D78" s="17" t="s">
        <v>18</v>
      </c>
      <c r="E78" s="18"/>
      <c r="F78" s="17"/>
      <c r="G78" s="17"/>
      <c r="H78" s="18"/>
      <c r="I78" s="19">
        <v>0</v>
      </c>
      <c r="J78" s="19">
        <v>99676</v>
      </c>
      <c r="K78" s="19">
        <v>5361</v>
      </c>
      <c r="L78" s="19">
        <v>0</v>
      </c>
      <c r="M78" s="19">
        <v>17134</v>
      </c>
      <c r="N78" s="19">
        <v>1109469</v>
      </c>
      <c r="O78" s="19">
        <v>0</v>
      </c>
      <c r="P78" s="19">
        <v>0</v>
      </c>
      <c r="Q78" s="19">
        <v>0</v>
      </c>
      <c r="R78" s="19">
        <v>-147797</v>
      </c>
      <c r="S78" s="20">
        <f>SUM(I78:R78)</f>
        <v>1083843</v>
      </c>
    </row>
    <row r="79" spans="1:19" ht="12.75">
      <c r="A79" s="10"/>
      <c r="B79" s="52"/>
      <c r="C79" s="16"/>
      <c r="D79" s="17" t="s">
        <v>19</v>
      </c>
      <c r="E79" s="18"/>
      <c r="F79" s="17"/>
      <c r="G79" s="17"/>
      <c r="H79" s="18"/>
      <c r="I79" s="21">
        <v>0</v>
      </c>
      <c r="J79" s="21">
        <v>274262</v>
      </c>
      <c r="K79" s="21">
        <v>0</v>
      </c>
      <c r="L79" s="21">
        <v>0</v>
      </c>
      <c r="M79" s="21">
        <v>61288</v>
      </c>
      <c r="N79" s="21">
        <v>2702440</v>
      </c>
      <c r="O79" s="21">
        <v>7388</v>
      </c>
      <c r="P79" s="21">
        <v>0</v>
      </c>
      <c r="Q79" s="21">
        <v>0</v>
      </c>
      <c r="R79" s="21">
        <v>0</v>
      </c>
      <c r="S79" s="22">
        <f>SUM(I79:R79)</f>
        <v>3045378</v>
      </c>
    </row>
    <row r="80" spans="1:19" ht="12.75">
      <c r="A80" s="10"/>
      <c r="B80" s="52"/>
      <c r="C80" s="16"/>
      <c r="D80" s="17"/>
      <c r="E80" s="17" t="s">
        <v>20</v>
      </c>
      <c r="F80" s="18"/>
      <c r="G80" s="17"/>
      <c r="H80" s="17"/>
      <c r="I80" s="23">
        <f aca="true" t="shared" si="10" ref="I80:S80">+I78+I79</f>
        <v>0</v>
      </c>
      <c r="J80" s="23">
        <f t="shared" si="10"/>
        <v>373938</v>
      </c>
      <c r="K80" s="23">
        <f t="shared" si="10"/>
        <v>5361</v>
      </c>
      <c r="L80" s="23">
        <f t="shared" si="10"/>
        <v>0</v>
      </c>
      <c r="M80" s="23">
        <f t="shared" si="10"/>
        <v>78422</v>
      </c>
      <c r="N80" s="23">
        <f t="shared" si="10"/>
        <v>3811909</v>
      </c>
      <c r="O80" s="23">
        <f t="shared" si="10"/>
        <v>7388</v>
      </c>
      <c r="P80" s="23">
        <f t="shared" si="10"/>
        <v>0</v>
      </c>
      <c r="Q80" s="23">
        <f t="shared" si="10"/>
        <v>0</v>
      </c>
      <c r="R80" s="23">
        <f t="shared" si="10"/>
        <v>-147797</v>
      </c>
      <c r="S80" s="25">
        <f t="shared" si="10"/>
        <v>4129221</v>
      </c>
    </row>
    <row r="81" spans="1:19" ht="12.75">
      <c r="A81" s="10"/>
      <c r="B81" s="52"/>
      <c r="C81" s="16"/>
      <c r="D81" s="17"/>
      <c r="E81" s="17"/>
      <c r="F81" s="18"/>
      <c r="G81" s="17"/>
      <c r="H81" s="17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9"/>
    </row>
    <row r="82" spans="1:19" ht="12.75">
      <c r="A82" s="10"/>
      <c r="B82" s="52"/>
      <c r="C82" s="16"/>
      <c r="D82" s="18" t="s">
        <v>21</v>
      </c>
      <c r="E82" s="18"/>
      <c r="F82" s="18"/>
      <c r="G82" s="18"/>
      <c r="H82" s="18"/>
      <c r="I82" s="26">
        <v>0</v>
      </c>
      <c r="J82" s="26">
        <v>98897</v>
      </c>
      <c r="K82" s="26">
        <v>0</v>
      </c>
      <c r="L82" s="26">
        <v>0</v>
      </c>
      <c r="M82" s="26">
        <v>216</v>
      </c>
      <c r="N82" s="26">
        <v>293545</v>
      </c>
      <c r="O82" s="26">
        <v>0</v>
      </c>
      <c r="P82" s="26">
        <v>0</v>
      </c>
      <c r="Q82" s="26">
        <v>0</v>
      </c>
      <c r="R82" s="26">
        <f>R78</f>
        <v>-147797</v>
      </c>
      <c r="S82" s="29">
        <f>SUM(I82:R82)</f>
        <v>244861</v>
      </c>
    </row>
    <row r="83" spans="1:19" ht="12.75">
      <c r="A83" s="10"/>
      <c r="B83" s="52"/>
      <c r="C83" s="16"/>
      <c r="D83" s="17" t="s">
        <v>22</v>
      </c>
      <c r="E83" s="18"/>
      <c r="F83" s="17"/>
      <c r="G83" s="17"/>
      <c r="H83" s="18"/>
      <c r="I83" s="26">
        <v>0</v>
      </c>
      <c r="J83" s="26">
        <v>14738</v>
      </c>
      <c r="K83" s="26">
        <v>0</v>
      </c>
      <c r="L83" s="26">
        <v>0</v>
      </c>
      <c r="M83" s="26">
        <v>0</v>
      </c>
      <c r="N83" s="26">
        <v>12390</v>
      </c>
      <c r="O83" s="26">
        <v>0</v>
      </c>
      <c r="P83" s="26">
        <v>0</v>
      </c>
      <c r="Q83" s="26">
        <v>0</v>
      </c>
      <c r="R83" s="26">
        <v>0</v>
      </c>
      <c r="S83" s="29">
        <f>SUM(I83:R83)</f>
        <v>27128</v>
      </c>
    </row>
    <row r="84" spans="1:19" ht="12.75">
      <c r="A84" s="10"/>
      <c r="B84" s="52"/>
      <c r="C84" s="16"/>
      <c r="D84" s="17"/>
      <c r="E84" s="17" t="s">
        <v>23</v>
      </c>
      <c r="F84" s="18"/>
      <c r="G84" s="17"/>
      <c r="H84" s="17"/>
      <c r="I84" s="30">
        <f aca="true" t="shared" si="11" ref="I84:S84">+I82+I83</f>
        <v>0</v>
      </c>
      <c r="J84" s="30">
        <f t="shared" si="11"/>
        <v>113635</v>
      </c>
      <c r="K84" s="30">
        <f t="shared" si="11"/>
        <v>0</v>
      </c>
      <c r="L84" s="30">
        <f t="shared" si="11"/>
        <v>0</v>
      </c>
      <c r="M84" s="30">
        <f t="shared" si="11"/>
        <v>216</v>
      </c>
      <c r="N84" s="30">
        <f t="shared" si="11"/>
        <v>305935</v>
      </c>
      <c r="O84" s="30">
        <f t="shared" si="11"/>
        <v>0</v>
      </c>
      <c r="P84" s="30">
        <f t="shared" si="11"/>
        <v>0</v>
      </c>
      <c r="Q84" s="30">
        <f t="shared" si="11"/>
        <v>0</v>
      </c>
      <c r="R84" s="30">
        <f t="shared" si="11"/>
        <v>-147797</v>
      </c>
      <c r="S84" s="53">
        <f t="shared" si="11"/>
        <v>271989</v>
      </c>
    </row>
    <row r="85" spans="1:19" ht="12.75">
      <c r="A85" s="10"/>
      <c r="B85" s="52"/>
      <c r="C85" s="16"/>
      <c r="D85" s="17"/>
      <c r="E85" s="17"/>
      <c r="F85" s="18"/>
      <c r="G85" s="17"/>
      <c r="H85" s="17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53"/>
    </row>
    <row r="86" spans="1:19" ht="15">
      <c r="A86" s="10"/>
      <c r="B86" s="52"/>
      <c r="C86" s="16"/>
      <c r="D86" s="17"/>
      <c r="E86" s="18"/>
      <c r="F86" s="17" t="s">
        <v>24</v>
      </c>
      <c r="G86" s="17"/>
      <c r="H86" s="32"/>
      <c r="I86" s="33">
        <f>+I80-I84</f>
        <v>0</v>
      </c>
      <c r="J86" s="33">
        <f aca="true" t="shared" si="12" ref="J86:Q86">+J80-J84</f>
        <v>260303</v>
      </c>
      <c r="K86" s="33">
        <f t="shared" si="12"/>
        <v>5361</v>
      </c>
      <c r="L86" s="33">
        <f t="shared" si="12"/>
        <v>0</v>
      </c>
      <c r="M86" s="33">
        <f t="shared" si="12"/>
        <v>78206</v>
      </c>
      <c r="N86" s="33">
        <f t="shared" si="12"/>
        <v>3505974</v>
      </c>
      <c r="O86" s="33">
        <f t="shared" si="12"/>
        <v>7388</v>
      </c>
      <c r="P86" s="33">
        <f t="shared" si="12"/>
        <v>0</v>
      </c>
      <c r="Q86" s="33">
        <f t="shared" si="12"/>
        <v>0</v>
      </c>
      <c r="R86" s="33">
        <f>+R80-R84</f>
        <v>0</v>
      </c>
      <c r="S86" s="35">
        <f>+S80-S84</f>
        <v>3857232</v>
      </c>
    </row>
    <row r="87" spans="1:19" ht="12.75">
      <c r="A87" s="10"/>
      <c r="B87" s="52"/>
      <c r="C87" s="37"/>
      <c r="D87" s="17" t="s">
        <v>17</v>
      </c>
      <c r="E87" s="17"/>
      <c r="F87" s="17"/>
      <c r="G87" s="17"/>
      <c r="H87" s="17"/>
      <c r="I87" s="33" t="s">
        <v>17</v>
      </c>
      <c r="J87" s="33" t="s">
        <v>17</v>
      </c>
      <c r="K87" s="33" t="s">
        <v>17</v>
      </c>
      <c r="L87" s="33" t="s">
        <v>17</v>
      </c>
      <c r="M87" s="33" t="s">
        <v>17</v>
      </c>
      <c r="N87" s="33" t="s">
        <v>17</v>
      </c>
      <c r="O87" s="33" t="s">
        <v>17</v>
      </c>
      <c r="P87" s="33" t="s">
        <v>17</v>
      </c>
      <c r="Q87" s="33" t="s">
        <v>17</v>
      </c>
      <c r="R87" s="33" t="s">
        <v>17</v>
      </c>
      <c r="S87" s="35" t="s">
        <v>17</v>
      </c>
    </row>
    <row r="88" spans="1:19" ht="14.25">
      <c r="A88" s="10"/>
      <c r="B88" s="52"/>
      <c r="C88" s="38" t="s">
        <v>28</v>
      </c>
      <c r="D88" s="17"/>
      <c r="E88" s="17"/>
      <c r="F88" s="17"/>
      <c r="G88" s="17"/>
      <c r="H88" s="17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5"/>
    </row>
    <row r="89" spans="1:19" ht="12.75">
      <c r="A89" s="10"/>
      <c r="B89" s="52"/>
      <c r="C89" s="16"/>
      <c r="D89" s="17" t="s">
        <v>18</v>
      </c>
      <c r="E89" s="18"/>
      <c r="F89" s="17"/>
      <c r="G89" s="17"/>
      <c r="H89" s="18"/>
      <c r="I89" s="19">
        <v>225965</v>
      </c>
      <c r="J89" s="19">
        <v>1852393</v>
      </c>
      <c r="K89" s="19">
        <v>4718</v>
      </c>
      <c r="L89" s="19">
        <v>28982</v>
      </c>
      <c r="M89" s="19">
        <v>749679</v>
      </c>
      <c r="N89" s="19">
        <v>945104</v>
      </c>
      <c r="O89" s="19">
        <v>314748</v>
      </c>
      <c r="P89" s="19">
        <v>0</v>
      </c>
      <c r="Q89" s="19">
        <v>0</v>
      </c>
      <c r="R89" s="19">
        <f>-1000028</f>
        <v>-1000028</v>
      </c>
      <c r="S89" s="20">
        <f>SUM(I89:R89)</f>
        <v>3121561</v>
      </c>
    </row>
    <row r="90" spans="1:19" ht="12.75">
      <c r="A90" s="10"/>
      <c r="B90" s="52"/>
      <c r="C90" s="16"/>
      <c r="D90" s="17" t="s">
        <v>19</v>
      </c>
      <c r="E90" s="18"/>
      <c r="F90" s="17"/>
      <c r="G90" s="17"/>
      <c r="H90" s="18"/>
      <c r="I90" s="21">
        <v>807929</v>
      </c>
      <c r="J90" s="21">
        <v>3278163</v>
      </c>
      <c r="K90" s="21">
        <v>0</v>
      </c>
      <c r="L90" s="21">
        <v>1931037</v>
      </c>
      <c r="M90" s="21">
        <v>1685508</v>
      </c>
      <c r="N90" s="21">
        <v>2302079</v>
      </c>
      <c r="O90" s="21">
        <v>809155</v>
      </c>
      <c r="P90" s="21">
        <v>4722</v>
      </c>
      <c r="Q90" s="21">
        <v>0</v>
      </c>
      <c r="R90" s="21">
        <v>0</v>
      </c>
      <c r="S90" s="22">
        <f>SUM(I90:R90)</f>
        <v>10818593</v>
      </c>
    </row>
    <row r="91" spans="1:19" ht="12.75">
      <c r="A91" s="10"/>
      <c r="B91" s="52"/>
      <c r="C91" s="16"/>
      <c r="D91" s="17"/>
      <c r="E91" s="17" t="s">
        <v>20</v>
      </c>
      <c r="F91" s="18"/>
      <c r="G91" s="17"/>
      <c r="H91" s="17"/>
      <c r="I91" s="23">
        <f aca="true" t="shared" si="13" ref="I91:S91">+I89+I90</f>
        <v>1033894</v>
      </c>
      <c r="J91" s="23">
        <f t="shared" si="13"/>
        <v>5130556</v>
      </c>
      <c r="K91" s="23">
        <f t="shared" si="13"/>
        <v>4718</v>
      </c>
      <c r="L91" s="23">
        <f t="shared" si="13"/>
        <v>1960019</v>
      </c>
      <c r="M91" s="23">
        <f t="shared" si="13"/>
        <v>2435187</v>
      </c>
      <c r="N91" s="23">
        <f t="shared" si="13"/>
        <v>3247183</v>
      </c>
      <c r="O91" s="23">
        <f t="shared" si="13"/>
        <v>1123903</v>
      </c>
      <c r="P91" s="23">
        <f t="shared" si="13"/>
        <v>4722</v>
      </c>
      <c r="Q91" s="23">
        <f t="shared" si="13"/>
        <v>0</v>
      </c>
      <c r="R91" s="23">
        <f t="shared" si="13"/>
        <v>-1000028</v>
      </c>
      <c r="S91" s="25">
        <f t="shared" si="13"/>
        <v>13940154</v>
      </c>
    </row>
    <row r="92" spans="1:19" ht="12.75">
      <c r="A92" s="10"/>
      <c r="B92" s="52"/>
      <c r="C92" s="16"/>
      <c r="D92" s="17"/>
      <c r="E92" s="17"/>
      <c r="F92" s="18"/>
      <c r="G92" s="17"/>
      <c r="H92" s="17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9"/>
    </row>
    <row r="93" spans="1:19" ht="12.75">
      <c r="A93" s="10"/>
      <c r="B93" s="52"/>
      <c r="C93" s="16"/>
      <c r="D93" s="18" t="s">
        <v>21</v>
      </c>
      <c r="E93" s="18"/>
      <c r="F93" s="18"/>
      <c r="G93" s="18"/>
      <c r="H93" s="18"/>
      <c r="I93" s="26">
        <v>3178</v>
      </c>
      <c r="J93" s="26">
        <v>509217</v>
      </c>
      <c r="K93" s="26">
        <v>0</v>
      </c>
      <c r="L93" s="26">
        <v>126467</v>
      </c>
      <c r="M93" s="26">
        <v>378732</v>
      </c>
      <c r="N93" s="26">
        <v>528249</v>
      </c>
      <c r="O93" s="26">
        <v>45230</v>
      </c>
      <c r="P93" s="26">
        <v>0</v>
      </c>
      <c r="Q93" s="26">
        <v>0</v>
      </c>
      <c r="R93" s="26">
        <f>R89</f>
        <v>-1000028</v>
      </c>
      <c r="S93" s="29">
        <f>SUM(I93:R93)</f>
        <v>591045</v>
      </c>
    </row>
    <row r="94" spans="1:19" ht="12.75">
      <c r="A94" s="10"/>
      <c r="B94" s="52"/>
      <c r="C94" s="16"/>
      <c r="D94" s="17" t="s">
        <v>22</v>
      </c>
      <c r="E94" s="18"/>
      <c r="F94" s="17"/>
      <c r="G94" s="17"/>
      <c r="H94" s="18"/>
      <c r="I94" s="26">
        <v>0</v>
      </c>
      <c r="J94" s="26">
        <v>305152</v>
      </c>
      <c r="K94" s="26">
        <v>0</v>
      </c>
      <c r="L94" s="26">
        <v>0</v>
      </c>
      <c r="M94" s="26">
        <v>196224</v>
      </c>
      <c r="N94" s="26">
        <v>147272</v>
      </c>
      <c r="O94" s="26">
        <v>139</v>
      </c>
      <c r="P94" s="26">
        <v>0</v>
      </c>
      <c r="Q94" s="26">
        <v>0</v>
      </c>
      <c r="R94" s="26">
        <v>0</v>
      </c>
      <c r="S94" s="29">
        <f>SUM(I94:R94)</f>
        <v>648787</v>
      </c>
    </row>
    <row r="95" spans="1:19" ht="12.75">
      <c r="A95" s="10"/>
      <c r="B95" s="52"/>
      <c r="C95" s="16"/>
      <c r="D95" s="17"/>
      <c r="E95" s="17" t="s">
        <v>23</v>
      </c>
      <c r="F95" s="18"/>
      <c r="G95" s="17"/>
      <c r="H95" s="17"/>
      <c r="I95" s="30">
        <f aca="true" t="shared" si="14" ref="I95:S95">+I93+I94</f>
        <v>3178</v>
      </c>
      <c r="J95" s="30">
        <f t="shared" si="14"/>
        <v>814369</v>
      </c>
      <c r="K95" s="30">
        <f t="shared" si="14"/>
        <v>0</v>
      </c>
      <c r="L95" s="30">
        <f t="shared" si="14"/>
        <v>126467</v>
      </c>
      <c r="M95" s="30">
        <f t="shared" si="14"/>
        <v>574956</v>
      </c>
      <c r="N95" s="30">
        <f t="shared" si="14"/>
        <v>675521</v>
      </c>
      <c r="O95" s="30">
        <f t="shared" si="14"/>
        <v>45369</v>
      </c>
      <c r="P95" s="30">
        <f t="shared" si="14"/>
        <v>0</v>
      </c>
      <c r="Q95" s="30">
        <f t="shared" si="14"/>
        <v>0</v>
      </c>
      <c r="R95" s="30">
        <f t="shared" si="14"/>
        <v>-1000028</v>
      </c>
      <c r="S95" s="53">
        <f t="shared" si="14"/>
        <v>1239832</v>
      </c>
    </row>
    <row r="96" spans="1:19" ht="12.75">
      <c r="A96" s="10"/>
      <c r="B96" s="52"/>
      <c r="C96" s="16"/>
      <c r="D96" s="17"/>
      <c r="E96" s="17"/>
      <c r="F96" s="18"/>
      <c r="G96" s="17"/>
      <c r="H96" s="17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53"/>
    </row>
    <row r="97" spans="1:19" ht="15">
      <c r="A97" s="10"/>
      <c r="B97" s="52"/>
      <c r="C97" s="16"/>
      <c r="D97" s="17"/>
      <c r="E97" s="18"/>
      <c r="F97" s="17" t="s">
        <v>24</v>
      </c>
      <c r="G97" s="17"/>
      <c r="H97" s="32"/>
      <c r="I97" s="33">
        <f>+I91-I95</f>
        <v>1030716</v>
      </c>
      <c r="J97" s="33">
        <f aca="true" t="shared" si="15" ref="J97:Q97">+J91-J95</f>
        <v>4316187</v>
      </c>
      <c r="K97" s="33">
        <f t="shared" si="15"/>
        <v>4718</v>
      </c>
      <c r="L97" s="33">
        <f t="shared" si="15"/>
        <v>1833552</v>
      </c>
      <c r="M97" s="33">
        <f t="shared" si="15"/>
        <v>1860231</v>
      </c>
      <c r="N97" s="33">
        <f t="shared" si="15"/>
        <v>2571662</v>
      </c>
      <c r="O97" s="33">
        <f t="shared" si="15"/>
        <v>1078534</v>
      </c>
      <c r="P97" s="33">
        <f t="shared" si="15"/>
        <v>4722</v>
      </c>
      <c r="Q97" s="33">
        <f t="shared" si="15"/>
        <v>0</v>
      </c>
      <c r="R97" s="33">
        <f>+R91-R95</f>
        <v>0</v>
      </c>
      <c r="S97" s="35">
        <f>+S91-S95</f>
        <v>12700322</v>
      </c>
    </row>
    <row r="98" spans="1:19" ht="12.75">
      <c r="A98" s="10"/>
      <c r="B98" s="52"/>
      <c r="C98" s="16"/>
      <c r="D98" s="17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28"/>
    </row>
    <row r="99" spans="1:19" ht="14.25">
      <c r="A99" s="10"/>
      <c r="B99" s="52"/>
      <c r="C99" s="38" t="s">
        <v>29</v>
      </c>
      <c r="D99" s="17"/>
      <c r="E99" s="17"/>
      <c r="F99" s="17"/>
      <c r="G99" s="17"/>
      <c r="H99" s="17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5"/>
    </row>
    <row r="100" spans="1:19" ht="12.75">
      <c r="A100" s="10"/>
      <c r="B100" s="52"/>
      <c r="C100" s="16"/>
      <c r="D100" s="17" t="s">
        <v>18</v>
      </c>
      <c r="E100" s="18"/>
      <c r="F100" s="17"/>
      <c r="G100" s="17"/>
      <c r="H100" s="18"/>
      <c r="I100" s="19">
        <v>0</v>
      </c>
      <c r="J100" s="19">
        <v>1387261</v>
      </c>
      <c r="K100" s="19">
        <v>481886</v>
      </c>
      <c r="L100" s="19">
        <v>119429</v>
      </c>
      <c r="M100" s="19">
        <v>0</v>
      </c>
      <c r="N100" s="19">
        <v>0</v>
      </c>
      <c r="O100" s="19">
        <v>0</v>
      </c>
      <c r="P100" s="19">
        <v>1320647</v>
      </c>
      <c r="Q100" s="19">
        <v>267702</v>
      </c>
      <c r="R100" s="19">
        <f>-1571391-27562</f>
        <v>-1598953</v>
      </c>
      <c r="S100" s="20">
        <f>SUM(I100:R100)</f>
        <v>1977972</v>
      </c>
    </row>
    <row r="101" spans="1:19" ht="12.75">
      <c r="A101" s="10"/>
      <c r="B101" s="52"/>
      <c r="C101" s="16"/>
      <c r="D101" s="17" t="s">
        <v>19</v>
      </c>
      <c r="E101" s="18"/>
      <c r="F101" s="17"/>
      <c r="G101" s="17"/>
      <c r="H101" s="18"/>
      <c r="I101" s="21">
        <v>0</v>
      </c>
      <c r="J101" s="21">
        <v>680102</v>
      </c>
      <c r="K101" s="21">
        <v>2195256</v>
      </c>
      <c r="L101" s="21">
        <v>965025</v>
      </c>
      <c r="M101" s="21">
        <v>0</v>
      </c>
      <c r="N101" s="21">
        <v>0</v>
      </c>
      <c r="O101" s="21">
        <v>0</v>
      </c>
      <c r="P101" s="21">
        <v>4933794</v>
      </c>
      <c r="Q101" s="21">
        <v>747324</v>
      </c>
      <c r="R101" s="21">
        <v>0</v>
      </c>
      <c r="S101" s="22">
        <f>SUM(I101:R101)</f>
        <v>9521501</v>
      </c>
    </row>
    <row r="102" spans="1:19" ht="12.75">
      <c r="A102" s="10"/>
      <c r="B102" s="52"/>
      <c r="C102" s="16"/>
      <c r="D102" s="17"/>
      <c r="E102" s="17" t="s">
        <v>20</v>
      </c>
      <c r="F102" s="18"/>
      <c r="G102" s="17"/>
      <c r="H102" s="17"/>
      <c r="I102" s="23">
        <f aca="true" t="shared" si="16" ref="I102:S102">+I100+I101</f>
        <v>0</v>
      </c>
      <c r="J102" s="23">
        <f t="shared" si="16"/>
        <v>2067363</v>
      </c>
      <c r="K102" s="23">
        <f t="shared" si="16"/>
        <v>2677142</v>
      </c>
      <c r="L102" s="23">
        <f t="shared" si="16"/>
        <v>1084454</v>
      </c>
      <c r="M102" s="23">
        <f t="shared" si="16"/>
        <v>0</v>
      </c>
      <c r="N102" s="23">
        <f t="shared" si="16"/>
        <v>0</v>
      </c>
      <c r="O102" s="23">
        <f t="shared" si="16"/>
        <v>0</v>
      </c>
      <c r="P102" s="23">
        <f t="shared" si="16"/>
        <v>6254441</v>
      </c>
      <c r="Q102" s="23">
        <f t="shared" si="16"/>
        <v>1015026</v>
      </c>
      <c r="R102" s="23">
        <f t="shared" si="16"/>
        <v>-1598953</v>
      </c>
      <c r="S102" s="25">
        <f t="shared" si="16"/>
        <v>11499473</v>
      </c>
    </row>
    <row r="103" spans="1:19" ht="12.75">
      <c r="A103" s="10"/>
      <c r="B103" s="52"/>
      <c r="C103" s="16"/>
      <c r="D103" s="17"/>
      <c r="E103" s="17"/>
      <c r="F103" s="18"/>
      <c r="G103" s="17"/>
      <c r="H103" s="17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9"/>
    </row>
    <row r="104" spans="1:19" ht="12.75">
      <c r="A104" s="10"/>
      <c r="B104" s="52"/>
      <c r="C104" s="16"/>
      <c r="D104" s="18" t="s">
        <v>21</v>
      </c>
      <c r="E104" s="18"/>
      <c r="F104" s="18"/>
      <c r="G104" s="18"/>
      <c r="H104" s="18"/>
      <c r="I104" s="26">
        <v>0</v>
      </c>
      <c r="J104" s="26">
        <v>173918</v>
      </c>
      <c r="K104" s="26">
        <v>1401586</v>
      </c>
      <c r="L104" s="26">
        <v>131855</v>
      </c>
      <c r="M104" s="26">
        <v>0</v>
      </c>
      <c r="N104" s="26">
        <v>0</v>
      </c>
      <c r="O104" s="26">
        <v>0</v>
      </c>
      <c r="P104" s="26">
        <v>15724</v>
      </c>
      <c r="Q104" s="26">
        <v>901026</v>
      </c>
      <c r="R104" s="26">
        <f>-1571391</f>
        <v>-1571391</v>
      </c>
      <c r="S104" s="29">
        <f>SUM(I104:R104)</f>
        <v>1052718</v>
      </c>
    </row>
    <row r="105" spans="1:19" ht="12.75">
      <c r="A105" s="10"/>
      <c r="B105" s="52"/>
      <c r="C105" s="16"/>
      <c r="D105" s="17" t="s">
        <v>22</v>
      </c>
      <c r="E105" s="18"/>
      <c r="F105" s="17"/>
      <c r="G105" s="17"/>
      <c r="H105" s="18"/>
      <c r="I105" s="26">
        <v>0</v>
      </c>
      <c r="J105" s="26">
        <v>30999</v>
      </c>
      <c r="K105" s="26">
        <v>3395</v>
      </c>
      <c r="L105" s="26">
        <v>0</v>
      </c>
      <c r="M105" s="26">
        <v>0</v>
      </c>
      <c r="N105" s="26">
        <v>0</v>
      </c>
      <c r="O105" s="26">
        <v>0</v>
      </c>
      <c r="P105" s="26">
        <v>340643</v>
      </c>
      <c r="Q105" s="26">
        <v>80654</v>
      </c>
      <c r="R105" s="26">
        <v>0</v>
      </c>
      <c r="S105" s="29">
        <f>SUM(I105:R105)</f>
        <v>455691</v>
      </c>
    </row>
    <row r="106" spans="1:19" ht="12.75">
      <c r="A106" s="10"/>
      <c r="B106" s="52"/>
      <c r="C106" s="16"/>
      <c r="D106" s="17"/>
      <c r="E106" s="17" t="s">
        <v>23</v>
      </c>
      <c r="F106" s="18"/>
      <c r="G106" s="17"/>
      <c r="H106" s="17"/>
      <c r="I106" s="30">
        <f aca="true" t="shared" si="17" ref="I106:S106">+I104+I105</f>
        <v>0</v>
      </c>
      <c r="J106" s="30">
        <f t="shared" si="17"/>
        <v>204917</v>
      </c>
      <c r="K106" s="30">
        <f t="shared" si="17"/>
        <v>1404981</v>
      </c>
      <c r="L106" s="30">
        <f t="shared" si="17"/>
        <v>131855</v>
      </c>
      <c r="M106" s="30">
        <f t="shared" si="17"/>
        <v>0</v>
      </c>
      <c r="N106" s="30">
        <f t="shared" si="17"/>
        <v>0</v>
      </c>
      <c r="O106" s="30">
        <f t="shared" si="17"/>
        <v>0</v>
      </c>
      <c r="P106" s="30">
        <f t="shared" si="17"/>
        <v>356367</v>
      </c>
      <c r="Q106" s="30">
        <f t="shared" si="17"/>
        <v>981680</v>
      </c>
      <c r="R106" s="30">
        <f t="shared" si="17"/>
        <v>-1571391</v>
      </c>
      <c r="S106" s="53">
        <f t="shared" si="17"/>
        <v>1508409</v>
      </c>
    </row>
    <row r="107" spans="1:19" ht="12.75">
      <c r="A107" s="10"/>
      <c r="B107" s="52"/>
      <c r="C107" s="16"/>
      <c r="D107" s="17"/>
      <c r="E107" s="17"/>
      <c r="F107" s="18"/>
      <c r="G107" s="17"/>
      <c r="H107" s="17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53"/>
    </row>
    <row r="108" spans="1:19" ht="15">
      <c r="A108" s="10"/>
      <c r="B108" s="52"/>
      <c r="C108" s="16"/>
      <c r="D108" s="17"/>
      <c r="E108" s="18"/>
      <c r="F108" s="17" t="s">
        <v>24</v>
      </c>
      <c r="G108" s="17"/>
      <c r="H108" s="32"/>
      <c r="I108" s="33">
        <f>+I102-I106</f>
        <v>0</v>
      </c>
      <c r="J108" s="33">
        <f aca="true" t="shared" si="18" ref="J108:Q108">+J102-J106</f>
        <v>1862446</v>
      </c>
      <c r="K108" s="33">
        <f t="shared" si="18"/>
        <v>1272161</v>
      </c>
      <c r="L108" s="33">
        <f t="shared" si="18"/>
        <v>952599</v>
      </c>
      <c r="M108" s="33">
        <f t="shared" si="18"/>
        <v>0</v>
      </c>
      <c r="N108" s="33">
        <f t="shared" si="18"/>
        <v>0</v>
      </c>
      <c r="O108" s="33">
        <f t="shared" si="18"/>
        <v>0</v>
      </c>
      <c r="P108" s="33">
        <f>+P102-P106</f>
        <v>5898074</v>
      </c>
      <c r="Q108" s="33">
        <f t="shared" si="18"/>
        <v>33346</v>
      </c>
      <c r="R108" s="33">
        <f>+R102-R106</f>
        <v>-27562</v>
      </c>
      <c r="S108" s="35">
        <f>+S102-S106</f>
        <v>9991064</v>
      </c>
    </row>
    <row r="109" spans="1:19" ht="12.75">
      <c r="A109" s="10"/>
      <c r="B109" s="52"/>
      <c r="C109" s="16"/>
      <c r="D109" s="17"/>
      <c r="E109" s="17"/>
      <c r="F109" s="17"/>
      <c r="G109" s="17"/>
      <c r="H109" s="17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5"/>
    </row>
    <row r="110" spans="1:19" ht="15">
      <c r="A110" s="10"/>
      <c r="B110" s="52"/>
      <c r="C110" s="16"/>
      <c r="D110" s="17"/>
      <c r="E110" s="17"/>
      <c r="F110" s="17"/>
      <c r="G110" s="17"/>
      <c r="H110" s="32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5"/>
    </row>
    <row r="111" spans="1:19" ht="15" thickBot="1">
      <c r="A111" s="10"/>
      <c r="B111" s="52"/>
      <c r="C111" s="38" t="s">
        <v>25</v>
      </c>
      <c r="D111" s="40"/>
      <c r="E111" s="40"/>
      <c r="F111" s="40"/>
      <c r="G111" s="40"/>
      <c r="H111" s="41"/>
      <c r="I111" s="42">
        <f>+I108+I97+I86</f>
        <v>1030716</v>
      </c>
      <c r="J111" s="42">
        <f aca="true" t="shared" si="19" ref="J111:S111">+J108+J97+J86</f>
        <v>6438936</v>
      </c>
      <c r="K111" s="42">
        <f t="shared" si="19"/>
        <v>1282240</v>
      </c>
      <c r="L111" s="42">
        <f t="shared" si="19"/>
        <v>2786151</v>
      </c>
      <c r="M111" s="42">
        <f t="shared" si="19"/>
        <v>1938437</v>
      </c>
      <c r="N111" s="42">
        <f t="shared" si="19"/>
        <v>6077636</v>
      </c>
      <c r="O111" s="42">
        <f t="shared" si="19"/>
        <v>1085922</v>
      </c>
      <c r="P111" s="42">
        <f t="shared" si="19"/>
        <v>5902796</v>
      </c>
      <c r="Q111" s="42">
        <f t="shared" si="19"/>
        <v>33346</v>
      </c>
      <c r="R111" s="42">
        <f t="shared" si="19"/>
        <v>-27562</v>
      </c>
      <c r="S111" s="43">
        <f t="shared" si="19"/>
        <v>26548618</v>
      </c>
    </row>
    <row r="112" spans="1:19" ht="14.25" thickBot="1" thickTop="1">
      <c r="A112" s="10"/>
      <c r="B112" s="52"/>
      <c r="C112" s="44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6"/>
    </row>
    <row r="113" spans="1:19" ht="12.75">
      <c r="A113" s="10"/>
      <c r="B113" s="52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</row>
    <row r="114" spans="1:19" ht="12.75">
      <c r="A114" s="10"/>
      <c r="B114" s="52"/>
      <c r="C114" s="47"/>
      <c r="D114" s="47"/>
      <c r="E114" s="47"/>
      <c r="F114" s="47"/>
      <c r="G114" s="47"/>
      <c r="H114" s="47"/>
      <c r="I114" s="54"/>
      <c r="J114" s="47"/>
      <c r="K114" s="47"/>
      <c r="L114" s="47"/>
      <c r="M114" s="47"/>
      <c r="N114" s="47"/>
      <c r="O114" s="47"/>
      <c r="P114" s="47"/>
      <c r="Q114" s="47"/>
      <c r="R114" s="47"/>
      <c r="S114" s="47"/>
    </row>
    <row r="115" spans="1:19" ht="12.75">
      <c r="A115" s="10"/>
      <c r="B115" s="52"/>
      <c r="C115" s="47"/>
      <c r="D115" s="47"/>
      <c r="E115" s="47"/>
      <c r="F115" s="47"/>
      <c r="G115" s="47"/>
      <c r="H115" s="47"/>
      <c r="I115" s="54"/>
      <c r="J115" s="47"/>
      <c r="K115" s="47"/>
      <c r="L115" s="47"/>
      <c r="M115" s="47"/>
      <c r="N115" s="47"/>
      <c r="O115" s="47"/>
      <c r="P115" s="47"/>
      <c r="Q115" s="47"/>
      <c r="R115" s="47"/>
      <c r="S115" s="47"/>
    </row>
    <row r="116" spans="1:19" ht="12.75">
      <c r="A116" s="10"/>
      <c r="B116" s="52"/>
      <c r="C116" s="47"/>
      <c r="D116" s="47"/>
      <c r="E116" s="47"/>
      <c r="F116" s="47"/>
      <c r="G116" s="47"/>
      <c r="H116" s="47"/>
      <c r="I116" s="54"/>
      <c r="J116" s="47"/>
      <c r="K116" s="47"/>
      <c r="L116" s="47"/>
      <c r="M116" s="47"/>
      <c r="N116" s="47"/>
      <c r="O116" s="47"/>
      <c r="P116" s="47"/>
      <c r="Q116" s="47"/>
      <c r="R116" s="47"/>
      <c r="S116" s="47"/>
    </row>
    <row r="117" spans="1:19" ht="12.75">
      <c r="A117" s="10"/>
      <c r="B117" s="52"/>
      <c r="C117" s="47"/>
      <c r="D117" s="47"/>
      <c r="E117" s="47"/>
      <c r="F117" s="47"/>
      <c r="G117" s="47"/>
      <c r="H117" s="47"/>
      <c r="I117" s="54"/>
      <c r="J117" s="47"/>
      <c r="K117" s="47"/>
      <c r="L117" s="47"/>
      <c r="M117" s="47"/>
      <c r="N117" s="47"/>
      <c r="O117" s="47"/>
      <c r="P117" s="47"/>
      <c r="Q117" s="47"/>
      <c r="R117" s="47"/>
      <c r="S117" s="47"/>
    </row>
    <row r="118" spans="1:19" ht="12.75">
      <c r="A118" s="10"/>
      <c r="B118" s="52"/>
      <c r="C118" s="47"/>
      <c r="D118" s="47"/>
      <c r="E118" s="47"/>
      <c r="F118" s="47"/>
      <c r="G118" s="47"/>
      <c r="H118" s="47"/>
      <c r="I118" s="54"/>
      <c r="J118" s="47"/>
      <c r="K118" s="47"/>
      <c r="L118" s="47"/>
      <c r="M118" s="47"/>
      <c r="N118" s="47"/>
      <c r="O118" s="47"/>
      <c r="P118" s="47"/>
      <c r="Q118" s="47"/>
      <c r="R118" s="47"/>
      <c r="S118" s="47"/>
    </row>
    <row r="119" spans="1:19" ht="12.75">
      <c r="A119" s="10"/>
      <c r="B119" s="52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</row>
    <row r="120" spans="1:19" ht="12.75">
      <c r="A120" s="10"/>
      <c r="B120" s="52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</row>
    <row r="121" spans="1:19" ht="12.75">
      <c r="A121" s="10"/>
      <c r="B121" s="52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</row>
    <row r="122" spans="1:19" ht="12.75">
      <c r="A122" s="10"/>
      <c r="B122" s="52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</row>
    <row r="123" spans="1:19" ht="12.75">
      <c r="A123" s="10"/>
      <c r="B123" s="52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</row>
    <row r="124" spans="1:19" ht="12.75">
      <c r="A124" s="10"/>
      <c r="B124" s="52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</row>
    <row r="125" spans="1:19" ht="12.75">
      <c r="A125" s="10"/>
      <c r="B125" s="52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</row>
    <row r="126" spans="1:19" ht="12.75">
      <c r="A126" s="10"/>
      <c r="B126" s="52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</row>
    <row r="127" spans="1:19" ht="12.75">
      <c r="A127" s="10"/>
      <c r="B127" s="52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</row>
    <row r="128" spans="1:19" ht="12.75">
      <c r="A128" s="10"/>
      <c r="B128" s="52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</row>
    <row r="129" spans="1:19" ht="12.75">
      <c r="A129" s="10"/>
      <c r="B129" s="52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</row>
    <row r="130" spans="1:19" ht="12.75">
      <c r="A130" s="10"/>
      <c r="B130" s="52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</row>
    <row r="131" spans="1:19" ht="12.75">
      <c r="A131" s="10"/>
      <c r="B131" s="52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</row>
    <row r="132" spans="1:19" ht="12.75">
      <c r="A132" s="10"/>
      <c r="B132" s="52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</row>
    <row r="133" spans="1:19" ht="12.75">
      <c r="A133" s="10"/>
      <c r="B133" s="52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</row>
    <row r="134" spans="1:19" ht="12.75">
      <c r="A134" s="10"/>
      <c r="B134" s="52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</row>
    <row r="135" spans="1:19" ht="12.75">
      <c r="A135" s="10"/>
      <c r="B135" s="52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</row>
    <row r="136" spans="1:19" ht="12.75">
      <c r="A136" s="10"/>
      <c r="B136" s="52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</row>
    <row r="137" spans="1:19" ht="12.75">
      <c r="A137" s="10"/>
      <c r="B137" s="52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</row>
    <row r="138" spans="1:19" ht="12.75">
      <c r="A138" s="10"/>
      <c r="B138" s="52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</row>
    <row r="139" spans="1:19" ht="12.75">
      <c r="A139" s="10"/>
      <c r="B139" s="52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</row>
  </sheetData>
  <mergeCells count="12">
    <mergeCell ref="A77:A139"/>
    <mergeCell ref="A7:A69"/>
    <mergeCell ref="A71:A76"/>
    <mergeCell ref="C71:S71"/>
    <mergeCell ref="C72:S72"/>
    <mergeCell ref="C73:S73"/>
    <mergeCell ref="C74:S74"/>
    <mergeCell ref="A1:A6"/>
    <mergeCell ref="C1:S1"/>
    <mergeCell ref="C2:S2"/>
    <mergeCell ref="C3:S3"/>
    <mergeCell ref="C4:S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 USDOJ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USDOJ</dc:creator>
  <cp:keywords/>
  <dc:description/>
  <cp:lastModifiedBy> USDOJ</cp:lastModifiedBy>
  <dcterms:created xsi:type="dcterms:W3CDTF">2009-11-23T18:42:02Z</dcterms:created>
  <dcterms:modified xsi:type="dcterms:W3CDTF">2009-11-23T18:46:15Z</dcterms:modified>
  <cp:category/>
  <cp:version/>
  <cp:contentType/>
  <cp:contentStatus/>
</cp:coreProperties>
</file>